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15" activeTab="1"/>
  </bookViews>
  <sheets>
    <sheet name="ББ" sheetId="1" r:id="rId1"/>
    <sheet name="ОПиУ" sheetId="2" r:id="rId2"/>
  </sheets>
  <definedNames>
    <definedName name="f_1_1_3">'ББ'!#REF!</definedName>
    <definedName name="f_1_2_3">'ББ'!#REF!</definedName>
    <definedName name="f_1_3">'ББ'!#REF!</definedName>
    <definedName name="f_1_3_3" localSheetId="1">'ОПиУ'!$C$14</definedName>
    <definedName name="f_1_4">'ББ'!#REF!</definedName>
    <definedName name="f_1_4_3" localSheetId="1">'ОПиУ'!$C$27</definedName>
    <definedName name="f_1_5_3" localSheetId="1">'ОПиУ'!$C$28</definedName>
    <definedName name="f_10_3">'ББ'!#REF!</definedName>
    <definedName name="f_11_3">'ББ'!#REF!</definedName>
    <definedName name="f_12_3">'ББ'!#REF!</definedName>
    <definedName name="f_12_4">'ББ'!#REF!</definedName>
    <definedName name="f_13_3">'ББ'!#REF!</definedName>
    <definedName name="f_13_4" localSheetId="1">'ОПиУ'!#REF!</definedName>
    <definedName name="f_14_3">'ББ'!#REF!</definedName>
    <definedName name="f_14_4">'ББ'!#REF!</definedName>
    <definedName name="f_15_3">'ББ'!#REF!</definedName>
    <definedName name="f_15_4">'ББ'!#REF!</definedName>
    <definedName name="f_16_3">'ББ'!#REF!</definedName>
    <definedName name="f_17_3">'ББ'!#REF!</definedName>
    <definedName name="f_18_3">'ББ'!#REF!</definedName>
    <definedName name="f_18_4">'ББ'!#REF!</definedName>
    <definedName name="f_19_3">'ББ'!#REF!</definedName>
    <definedName name="f_19_4">'ББ'!#REF!</definedName>
    <definedName name="f_2_3">'ББ'!#REF!</definedName>
    <definedName name="f_20_3">'ББ'!#REF!</definedName>
    <definedName name="f_21_3" localSheetId="1">'ОПиУ'!$C$84</definedName>
    <definedName name="f_22_3">'ББ'!#REF!</definedName>
    <definedName name="f_22_4">'ББ'!#REF!</definedName>
    <definedName name="f_23_3">'ББ'!#REF!</definedName>
    <definedName name="f_24_3">'ББ'!#REF!</definedName>
    <definedName name="f_25_3">'ББ'!#REF!</definedName>
    <definedName name="f_26_3">'ББ'!#REF!</definedName>
    <definedName name="f_26_4">'ББ'!#REF!</definedName>
    <definedName name="f_27_3">'ББ'!#REF!</definedName>
    <definedName name="f_28_3">'ББ'!#REF!</definedName>
    <definedName name="f_28_4">'ББ'!#REF!</definedName>
    <definedName name="f_29_3">'ББ'!#REF!</definedName>
    <definedName name="f_29_4">'ББ'!#REF!</definedName>
    <definedName name="f_3_3">'ББ'!#REF!</definedName>
    <definedName name="f_30_3">'ББ'!#REF!</definedName>
    <definedName name="f_31_3">'ББ'!#REF!</definedName>
    <definedName name="f_31_4">'ББ'!#REF!</definedName>
    <definedName name="f_32_3">'ББ'!#REF!</definedName>
    <definedName name="f_33_3">'ББ'!#REF!</definedName>
    <definedName name="f_34_3">'ББ'!#REF!</definedName>
    <definedName name="f_35_3">'ББ'!#REF!</definedName>
    <definedName name="f_35_4">'ББ'!#REF!</definedName>
    <definedName name="f_36_3">'ББ'!#REF!</definedName>
    <definedName name="f_36_4">'ББ'!#REF!</definedName>
    <definedName name="f_37_3">'ББ'!#REF!</definedName>
    <definedName name="f_37_4">'ББ'!#REF!</definedName>
    <definedName name="f_39_3">'ББ'!#REF!</definedName>
    <definedName name="f_39_4">'ББ'!#REF!</definedName>
    <definedName name="f_4_3">'ББ'!#REF!</definedName>
    <definedName name="f_40_1_3">'ББ'!#REF!</definedName>
    <definedName name="f_40_1_4">'ББ'!#REF!</definedName>
    <definedName name="f_42_3">'ББ'!#REF!</definedName>
    <definedName name="f_42_4">'ББ'!#REF!</definedName>
    <definedName name="f_43_3">'ББ'!#REF!</definedName>
    <definedName name="f_43_4">'ББ'!#REF!</definedName>
    <definedName name="f_5_3">'ББ'!#REF!</definedName>
    <definedName name="f_6_3">'ББ'!#REF!</definedName>
    <definedName name="f_6_4">'ББ'!#REF!</definedName>
    <definedName name="f_7_3">'ББ'!#REF!</definedName>
    <definedName name="f_8_3">'ББ'!#REF!</definedName>
    <definedName name="f_9_3">'ББ'!#REF!</definedName>
    <definedName name="f_9_4">'ББ'!#REF!</definedName>
  </definedNames>
  <calcPr fullCalcOnLoad="1"/>
</workbook>
</file>

<file path=xl/sharedStrings.xml><?xml version="1.0" encoding="utf-8"?>
<sst xmlns="http://schemas.openxmlformats.org/spreadsheetml/2006/main" count="299" uniqueCount="261">
  <si>
    <t xml:space="preserve">         (полное наименование организации)</t>
  </si>
  <si>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</si>
  <si>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</si>
  <si>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</si>
  <si>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</si>
  <si>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/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</si>
  <si>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</si>
  <si>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</si>
  <si>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</si>
  <si>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</si>
  <si>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</si>
  <si>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</si>
  <si>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денежных средств</t>
  </si>
  <si>
    <t>1.3</t>
  </si>
  <si>
    <t>Аффинированные драгоценные металлы</t>
  </si>
  <si>
    <t xml:space="preserve">Вклады размещенные 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</si>
  <si>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</si>
  <si>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</si>
  <si>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</si>
  <si>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</si>
  <si>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</si>
  <si>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</si>
  <si>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</si>
  <si>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 xml:space="preserve">    начисленные, но не полученные доходы в виде вознаграждения</t>
  </si>
  <si>
    <t>6.1</t>
  </si>
  <si>
    <t xml:space="preserve">Ценные бумаги, учитываемые по амортизированной стоимости 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</si>
  <si>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</si>
  <si>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</si>
  <si>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</si>
  <si>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</si>
  <si>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</si>
  <si>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 xml:space="preserve">Основные средства </t>
  </si>
  <si>
    <t xml:space="preserve">Нематериальные активы </t>
  </si>
  <si>
    <t xml:space="preserve">Активы в форме права пользования </t>
  </si>
  <si>
    <t>Дебиторская задолженность</t>
  </si>
  <si>
    <t>Начисленные комиссионные вознаграждения к получению</t>
  </si>
  <si>
    <t>16.1</t>
  </si>
  <si>
    <t>16.2</t>
  </si>
  <si>
    <t>16.3</t>
  </si>
  <si>
    <t>16.4</t>
  </si>
  <si>
    <t>16.5</t>
  </si>
  <si>
    <t xml:space="preserve">   от инвестиционного дохода (убытка) по пенсионным активам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</si>
  <si>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</si>
  <si>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</si>
  <si>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</si>
  <si>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</si>
  <si>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</si>
  <si>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</si>
  <si>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</si>
  <si>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</si>
  <si>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</si>
  <si>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</si>
  <si>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</si>
  <si>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</si>
  <si>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</si>
  <si>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</si>
  <si>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</si>
  <si>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</si>
  <si>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</si>
  <si>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</si>
  <si>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активы: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</si>
  <si>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</si>
  <si>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</si>
  <si>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</si>
  <si>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</si>
  <si>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</si>
  <si>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</si>
  <si>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</si>
  <si>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</si>
  <si>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</si>
  <si>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</si>
  <si>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</si>
  <si>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</si>
  <si>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</si>
  <si>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</si>
  <si>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</si>
  <si>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Начисленные комиссионные расходы к оплате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</si>
  <si>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</si>
  <si>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</si>
  <si>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</si>
  <si>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</si>
  <si>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</si>
  <si>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</si>
  <si>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</si>
  <si>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</si>
  <si>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</si>
  <si>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</si>
  <si>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</si>
  <si>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</si>
  <si>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</si>
  <si>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</si>
  <si>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</si>
  <si>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</si>
  <si>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</si>
  <si>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</si>
  <si>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</si>
  <si>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</si>
  <si>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обязательства:</t>
  </si>
  <si>
    <t>38</t>
  </si>
  <si>
    <t>Собственный капитал</t>
  </si>
  <si>
    <t>Уставный капитал</t>
  </si>
  <si>
    <t xml:space="preserve">     простые акции</t>
  </si>
  <si>
    <t>39.1</t>
  </si>
  <si>
    <t xml:space="preserve">     привилегированные акции</t>
  </si>
  <si>
    <t>39.2</t>
  </si>
  <si>
    <t>Дополнительный оплаченный капитал</t>
  </si>
  <si>
    <t>Изъятый капитал</t>
  </si>
  <si>
    <t>Резервный капитал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</si>
  <si>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</si>
  <si>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</si>
  <si>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</si>
  <si>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</si>
  <si>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</si>
  <si>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</si>
  <si>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>47.1</t>
  </si>
  <si>
    <t xml:space="preserve">     отчетного периода</t>
  </si>
  <si>
    <t>47.2</t>
  </si>
  <si>
    <t xml:space="preserve">Итого капитал: </t>
  </si>
  <si>
    <t xml:space="preserve">Итого капитал и обязательства </t>
  </si>
  <si>
    <t>Наименование статей</t>
  </si>
  <si>
    <t>За отчетный период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</si>
  <si>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</si>
  <si>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</si>
  <si>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</si>
  <si>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</si>
  <si>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учитываемым по справедливой стоимости через прочий совокупный доход</t>
  </si>
  <si>
    <t>1.2.1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</si>
  <si>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</si>
  <si>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</si>
  <si>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</si>
  <si>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</si>
  <si>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</si>
  <si>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1.2.2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</si>
  <si>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</si>
  <si>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</si>
  <si>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 xml:space="preserve">  доходы, связанные с амортизацией дисконта по ценным бумагам, оцениваемым по справедливой стоимости</t>
  </si>
  <si>
    <t>1.2.2.2</t>
  </si>
  <si>
    <t xml:space="preserve">  по ценным бумаги, учитываемым по амортизированной стоимости (за вычетом резервов на обесценение)</t>
  </si>
  <si>
    <t>1.2.3</t>
  </si>
  <si>
    <t xml:space="preserve">  доходы, связанные с амортизацией дисконта по ценным бумагам, учитываемым по амортизированной стоимости </t>
  </si>
  <si>
    <t>1.2.3.1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</si>
  <si>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</si>
  <si>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</si>
  <si>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>1.4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</si>
  <si>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</si>
  <si>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</si>
  <si>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</si>
  <si>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</si>
  <si>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</si>
  <si>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</si>
  <si>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</si>
  <si>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</si>
  <si>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</si>
  <si>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</si>
  <si>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</si>
  <si>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</si>
  <si>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</si>
  <si>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</si>
  <si>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</si>
  <si>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</si>
  <si>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</si>
  <si>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</si>
  <si>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</si>
  <si>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</si>
  <si>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</si>
  <si>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</si>
  <si>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</si>
  <si>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</si>
  <si>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</si>
  <si>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</si>
  <si>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</si>
  <si>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</si>
  <si>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</si>
  <si>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</si>
  <si>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</si>
  <si>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</si>
  <si>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</si>
  <si>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</si>
  <si>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</si>
  <si>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</si>
  <si>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</si>
  <si>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</si>
  <si>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</si>
  <si>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</si>
  <si>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Итого доходов 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</si>
  <si>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</si>
  <si>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</si>
  <si>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</si>
  <si>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</si>
  <si>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</si>
  <si>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</si>
  <si>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</si>
  <si>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</si>
  <si>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</si>
  <si>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</si>
  <si>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</si>
  <si>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</si>
  <si>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</si>
  <si>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</si>
  <si>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</si>
  <si>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</si>
  <si>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</si>
  <si>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</si>
  <si>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</si>
  <si>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</si>
  <si>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</si>
  <si>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</si>
  <si>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</si>
  <si>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</si>
  <si>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</si>
  <si>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</si>
  <si>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</si>
  <si>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</si>
  <si>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</si>
  <si>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</si>
  <si>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</si>
  <si>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</si>
  <si>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</si>
  <si>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</si>
  <si>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</si>
  <si>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</si>
  <si>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</si>
  <si>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</si>
  <si>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</si>
  <si>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</si>
  <si>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</si>
  <si>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</si>
  <si>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</si>
  <si>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</si>
  <si>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</si>
  <si>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</si>
  <si>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</si>
  <si>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</si>
  <si>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</si>
  <si>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</si>
  <si>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</si>
  <si>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</si>
  <si>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</si>
  <si>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</si>
  <si>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</si>
  <si>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</si>
  <si>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>Прочие расходы</t>
  </si>
  <si>
    <t xml:space="preserve">   неустойка (штраф, пеня)</t>
  </si>
  <si>
    <t>26.6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</si>
  <si>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</si>
  <si>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</si>
  <si>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</si>
  <si>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</si>
  <si>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</si>
  <si>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</si>
  <si>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Частная компания NGDEM Global limited</t>
  </si>
  <si>
    <t>Примечание:</t>
  </si>
  <si>
    <t>Генеральный директор</t>
  </si>
  <si>
    <t>Наименование: Частная компания NGDEM Global limited</t>
  </si>
  <si>
    <t>Тельман К.Т. _______________</t>
  </si>
  <si>
    <t>(в долл. США)</t>
  </si>
  <si>
    <t>Бухгалтерский баланс</t>
  </si>
  <si>
    <t>Отчет о прибылях и убытках</t>
  </si>
  <si>
    <t>по состоянию на "01" апреля 2024 года</t>
  </si>
  <si>
    <t>На начало отчетного периода</t>
  </si>
  <si>
    <t>За аналогичный период  предыдущего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</si>
</sst>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.00\ _₽_-;\-* #,##0.00\ _₽_-;_-* &quot;-&quot;??\ _₽_-;_-@_-"/>
    <numFmt numFmtId="167" formatCode="_-* #,##0\ _₽_-;\-* #,##0\ _₽_-;_-* &quot;-&quot;??\ _₽_-;_-@_-"/>
    <numFmt numFmtId="168" formatCode="_-* #,##0\ _₸_-;\-* #,##0\ _₸_-;_-* &quot;-&quot;??\ _₸_-;_-@_-"/>
    <numFmt numFmtId="169" formatCode="_-* #,##0.0\ _₸_-;\-* #,##0.0\ _₸_-;_-* &quot;-&quot;??\ _₸_-;_-@_-"/>
    <numFmt numFmtId="170" formatCode="0.0000"/>
    <numFmt numFmtId="171" formatCode="#,##0.000;[Red]\-#,##0.000"/>
    <numFmt numFmtId="172" formatCode="#,##0.0"/>
    <numFmt numFmtId="173" formatCode="0.0"/>
    <numFmt numFmtId="174" formatCode="0.000;[Red]\-0.000"/>
    <numFmt numFmtId="175" formatCode="0.000"/>
    <numFmt numFmtId="176" formatCode="#,##0.0000"/>
    <numFmt numFmtId="177" formatCode="#,##0.00;\(#,##0.00\);&quot;-&quot;;\(@\)"/>
    <numFmt numFmtId="178" formatCode="#,##0;\(#,##0\);&quot;-&quot;;\(@\)"/>
    <numFmt numFmtId="179" formatCode="_-* #,##0_-;\-* #,##0_-;_-* &quot;-&quot;??_-;_-@_-"/>
    <numFmt numFmtId="180" formatCode="_(* #,##0_);_(* \(#,##0\);_(* &quot;-&quot;??_);_(@_)"/>
    <numFmt numFmtId="181" formatCode="_-* #,##0\ &quot;₽&quot;_-;\-* #,##0\ &quot;₽&quot;_-;_-* &quot;-&quot;\ &quot;₽&quot;_-;_-@_-"/>
    <numFmt numFmtId="182" formatCode="_-* #,##0_-;\-* #,##0_-;_-* &quot;-&quot;_-;_-@_-"/>
    <numFmt numFmtId="183" formatCode="_-* #,##0.00\ &quot;₽&quot;_-;\-* #,##0.00\ &quot;₽&quot;_-;_-* &quot;-&quot;??\ &quot;₽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left" vertical="top"/>
      <protection/>
    </xf>
    <xf numFmtId="0" fontId="26" fillId="0" borderId="0">
      <alignment horizontal="left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0" fontId="43" fillId="0" borderId="10" xfId="0" applyFont="1" applyBorder="1" applyAlignment="1">
      <alignment horizontal="center"/>
    </xf>
    <xf numFmtId="0" fontId="44" fillId="0" borderId="0" xfId="34" applyFont="1" applyFill="1" applyAlignment="1" quotePrefix="1">
      <alignment horizontal="left" vertical="center" wrapText="1"/>
      <protection/>
    </xf>
    <xf numFmtId="0" fontId="45" fillId="0" borderId="0" xfId="0" applyFont="1" applyFill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/>
    </xf>
    <xf numFmtId="0" fontId="46" fillId="0" borderId="0" xfId="0" applyFont="1" applyFill="1" applyAlignment="1">
      <alignment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165" fontId="42" fillId="0" borderId="10" xfId="0" applyNumberFormat="1" applyFont="1" applyFill="1" applyBorder="1" applyAlignment="1">
      <alignment/>
    </xf>
    <xf numFmtId="165" fontId="43" fillId="0" borderId="10" xfId="0" applyNumberFormat="1" applyFont="1" applyFill="1" applyBorder="1" applyAlignment="1">
      <alignment/>
    </xf>
    <xf numFmtId="165" fontId="45" fillId="0" borderId="0" xfId="65" applyNumberFormat="1" applyFont="1" applyFill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165" fontId="42" fillId="0" borderId="0" xfId="65" applyNumberFormat="1" applyFont="1" applyAlignment="1">
      <alignment horizontal="center" vertical="center"/>
    </xf>
    <xf numFmtId="165" fontId="42" fillId="0" borderId="0" xfId="65" applyNumberFormat="1" applyFont="1" applyAlignment="1">
      <alignment vertical="center"/>
    </xf>
    <xf numFmtId="165" fontId="43" fillId="0" borderId="0" xfId="65" applyNumberFormat="1" applyFont="1" applyAlignment="1">
      <alignment horizontal="right" vertical="center"/>
    </xf>
    <xf numFmtId="165" fontId="42" fillId="0" borderId="0" xfId="0" applyNumberFormat="1" applyFont="1" applyFill="1" applyAlignment="1">
      <alignment/>
    </xf>
    <xf numFmtId="165" fontId="43" fillId="0" borderId="0" xfId="65" applyNumberFormat="1" applyFont="1" applyFill="1" applyAlignment="1">
      <alignment horizontal="right" vertical="center"/>
    </xf>
    <xf numFmtId="165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  <xf numFmtId="165" fontId="42" fillId="0" borderId="10" xfId="65" applyNumberFormat="1" applyFont="1" applyBorder="1" applyAlignment="1">
      <alignment vertical="center"/>
    </xf>
    <xf numFmtId="165" fontId="43" fillId="33" borderId="10" xfId="65" applyNumberFormat="1" applyFont="1" applyFill="1" applyBorder="1" applyAlignment="1">
      <alignment vertical="center"/>
    </xf>
    <xf numFmtId="166" fontId="45" fillId="0" borderId="10" xfId="0" applyNumberFormat="1" applyFont="1" applyBorder="1" applyAlignment="1">
      <alignment vertical="center" wrapText="1"/>
    </xf>
    <xf numFmtId="165" fontId="43" fillId="0" borderId="10" xfId="65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34" applyFont="1" applyFill="1" applyAlignment="1" quotePrefix="1">
      <alignment horizontal="left" vertical="center" wrapText="1"/>
      <protection/>
    </xf>
    <xf numFmtId="0" fontId="45" fillId="0" borderId="0" xfId="0" applyFont="1" applyFill="1" applyAlignment="1">
      <alignment vertical="center" wrapText="1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4" fillId="0" borderId="0" xfId="33" applyFont="1" applyFill="1" applyBorder="1" applyAlignment="1" quotePrefix="1">
      <alignment horizontal="left" vertical="center" wrapText="1"/>
      <protection/>
    </xf>
    <xf numFmtId="0" fontId="45" fillId="0" borderId="0" xfId="0" applyFont="1" applyFill="1" applyBorder="1" applyAlignment="1">
      <alignment vertical="center" wrapText="1"/>
    </xf>
    <xf numFmtId="165" fontId="43" fillId="0" borderId="0" xfId="65" applyFont="1" applyAlignment="1">
      <alignment horizontal="right" vertical="center"/>
    </xf>
    <xf numFmtId="165" fontId="42" fillId="0" borderId="10" xfId="65" applyFont="1" applyBorder="1" applyAlignment="1">
      <alignment vertical="center"/>
    </xf>
    <xf numFmtId="165" fontId="43" fillId="33" borderId="10" xfId="65" applyFont="1" applyFill="1" applyBorder="1" applyAlignment="1">
      <alignment vertical="center"/>
    </xf>
    <xf numFmtId="165" fontId="43" fillId="0" borderId="10" xfId="65" applyFont="1" applyBorder="1" applyAlignment="1">
      <alignment vertical="center"/>
    </xf>
    <xf numFmtId="165" fontId="42" fillId="0" borderId="0" xfId="65" applyFont="1" applyAlignment="1">
      <alignment vertical="center"/>
    </xf>
    <xf numFmtId="165" fontId="45" fillId="0" borderId="0" xfId="65" applyFont="1" applyFill="1" applyAlignment="1">
      <alignment vertical="center" wrapText="1"/>
    </xf>
    <xf numFmtId="165" fontId="42" fillId="0" borderId="0" xfId="65" applyFont="1" applyAlignment="1">
      <alignment horizontal="center" vertical="center"/>
    </xf>
    <xf numFmtId="166" fontId="43" fillId="0" borderId="0" xfId="0" applyNumberFormat="1" applyFont="1" applyAlignment="1">
      <alignment vertical="center"/>
    </xf>
    <xf numFmtId="165" fontId="43" fillId="0" borderId="0" xfId="65" applyFont="1" applyAlignment="1">
      <alignment vertical="center"/>
    </xf>
    <xf numFmtId="165" fontId="42" fillId="0" borderId="0" xfId="65" applyFont="1" applyAlignment="1">
      <alignment/>
    </xf>
    <xf numFmtId="165" fontId="43" fillId="0" borderId="10" xfId="65" applyFont="1" applyFill="1" applyBorder="1" applyAlignment="1">
      <alignment horizontal="center" vertical="center" wrapText="1"/>
    </xf>
    <xf numFmtId="165" fontId="42" fillId="0" borderId="10" xfId="65" applyFont="1" applyFill="1" applyBorder="1" applyAlignment="1">
      <alignment/>
    </xf>
    <xf numFmtId="165" fontId="43" fillId="0" borderId="10" xfId="65" applyFont="1" applyFill="1" applyBorder="1" applyAlignment="1">
      <alignment/>
    </xf>
    <xf numFmtId="165" fontId="43" fillId="0" borderId="10" xfId="65" applyFont="1" applyBorder="1" applyAlignment="1">
      <alignment/>
    </xf>
    <xf numFmtId="165" fontId="42" fillId="0" borderId="10" xfId="65" applyFont="1" applyBorder="1" applyAlignment="1">
      <alignment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 2" xfId="54"/>
    <cellStyle name="Обычный 2" xfId="55"/>
    <cellStyle name="Обычный 3" xfId="56"/>
    <cellStyle name="Обычный 5 2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10" xfId="67"/>
    <cellStyle name="Финансовый 2" xfId="68"/>
    <cellStyle name="Финансовый 3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42"/>
  <sheetViews>
    <sheetView zoomScalePageLayoutView="0" workbookViewId="0" topLeftCell="A40">
      <selection activeCell="G12" sqref="G12"/>
    </sheetView>
  </sheetViews>
  <sheetFormatPr defaultColWidth="9.140625" defaultRowHeight="15"/>
  <cols>
    <col min="1" max="1" width="77.00390625" style="7" customWidth="1"/>
    <col min="2" max="2" width="7.57421875" style="13" customWidth="1"/>
    <col min="3" max="3" width="17.28125" style="30" bestFit="1" customWidth="1"/>
    <col min="4" max="4" width="17.28125" style="54" bestFit="1" customWidth="1"/>
    <col min="5" max="5" width="11.57421875" style="7" bestFit="1" customWidth="1"/>
    <col min="6" max="16384" width="9.140625" style="7" customWidth="1"/>
  </cols>
  <sheetData>
    <row r="3" spans="1:4" ht="11.25">
      <c r="A3" s="41" t="s">
        <v>256</v>
      </c>
      <c r="B3" s="41"/>
      <c r="C3" s="41"/>
      <c r="D3" s="7"/>
    </row>
    <row r="4" spans="1:3" s="13" customFormat="1" ht="11.25">
      <c r="A4" s="41" t="s">
        <v>250</v>
      </c>
      <c r="B4" s="41"/>
      <c r="C4" s="41"/>
    </row>
    <row r="5" spans="1:4" ht="11.25">
      <c r="A5" s="45" t="s">
        <v>0</v>
      </c>
      <c r="B5" s="45"/>
      <c r="C5" s="45"/>
      <c r="D5" s="7"/>
    </row>
    <row r="6" spans="1:3" s="13" customFormat="1" ht="11.25">
      <c r="A6" s="41" t="s">
        <v>258</v>
      </c>
      <c r="B6" s="41"/>
      <c r="C6" s="41"/>
    </row>
    <row r="7" spans="3:4" ht="11.25">
      <c r="C7" s="32" t="s">
        <v>255</v>
      </c>
      <c r="D7" s="48" t="s">
        <v>255</v>
      </c>
    </row>
    <row r="8" spans="1:4" ht="22.5">
      <c r="A8" s="8" t="s">
        <v>1</v>
      </c>
      <c r="B8" s="8" t="s">
        <v>2</v>
      </c>
      <c r="C8" s="23" t="s">
        <v>3</v>
      </c>
      <c r="D8" s="23" t="s">
        <v>259</v>
      </c>
    </row>
    <row r="9" spans="1:4" s="15" customFormat="1" ht="11.25">
      <c r="A9" s="17">
        <v>1</v>
      </c>
      <c r="B9" s="17">
        <v>2</v>
      </c>
      <c r="C9" s="17">
        <v>3</v>
      </c>
      <c r="D9" s="17">
        <v>3</v>
      </c>
    </row>
    <row r="10" spans="1:4" ht="11.25">
      <c r="A10" s="44" t="s">
        <v>4</v>
      </c>
      <c r="B10" s="44"/>
      <c r="C10" s="37" t="s">
        <v>5</v>
      </c>
      <c r="D10" s="49" t="s">
        <v>5</v>
      </c>
    </row>
    <row r="11" spans="1:4" ht="11.25">
      <c r="A11" s="9" t="s">
        <v>6</v>
      </c>
      <c r="B11" s="27">
        <v>1</v>
      </c>
      <c r="C11" s="38">
        <f>C14+C15</f>
        <v>32189855.32</v>
      </c>
      <c r="D11" s="50">
        <f>D14+D15</f>
        <v>14336094.5</v>
      </c>
    </row>
    <row r="12" spans="1:4" ht="11.25">
      <c r="A12" s="9" t="s">
        <v>7</v>
      </c>
      <c r="B12" s="27"/>
      <c r="C12" s="37"/>
      <c r="D12" s="49"/>
    </row>
    <row r="13" spans="1:4" ht="11.25">
      <c r="A13" s="9" t="s">
        <v>8</v>
      </c>
      <c r="B13" s="12" t="s">
        <v>9</v>
      </c>
      <c r="C13" s="37"/>
      <c r="D13" s="49"/>
    </row>
    <row r="14" spans="1:4" ht="12.75">
      <c r="A14" s="9" t="s">
        <v>10</v>
      </c>
      <c r="B14" s="12" t="s">
        <v>11</v>
      </c>
      <c r="C14" s="39">
        <f>30012479.42-14238.21</f>
        <v>29998241.21</v>
      </c>
      <c r="D14" s="39">
        <f>7731272.9-8833.72</f>
        <v>7722439.180000001</v>
      </c>
    </row>
    <row r="15" spans="1:4" ht="12.75">
      <c r="A15" s="9" t="s">
        <v>12</v>
      </c>
      <c r="B15" s="12" t="s">
        <v>13</v>
      </c>
      <c r="C15" s="39">
        <f>2204085.81-12471.7</f>
        <v>2191614.11</v>
      </c>
      <c r="D15" s="39">
        <f>6638053.98-24398.66</f>
        <v>6613655.32</v>
      </c>
    </row>
    <row r="16" spans="1:4" ht="11.25">
      <c r="A16" s="9" t="s">
        <v>14</v>
      </c>
      <c r="B16" s="27">
        <v>2</v>
      </c>
      <c r="C16" s="37"/>
      <c r="D16" s="49"/>
    </row>
    <row r="17" spans="1:4" ht="11.25">
      <c r="A17" s="9" t="s">
        <v>15</v>
      </c>
      <c r="B17" s="27">
        <v>3</v>
      </c>
      <c r="C17" s="37">
        <f>3631786.72+C19-64513.74</f>
        <v>3570822.9</v>
      </c>
      <c r="D17" s="49">
        <f>18040360.72+9787.22-320462.4</f>
        <v>17729685.54</v>
      </c>
    </row>
    <row r="18" spans="1:4" ht="11.25">
      <c r="A18" s="9" t="s">
        <v>7</v>
      </c>
      <c r="B18" s="27"/>
      <c r="C18" s="37"/>
      <c r="D18" s="49"/>
    </row>
    <row r="19" spans="1:4" ht="11.25">
      <c r="A19" s="9" t="s">
        <v>16</v>
      </c>
      <c r="B19" s="12" t="s">
        <v>17</v>
      </c>
      <c r="C19" s="37">
        <v>3549.92</v>
      </c>
      <c r="D19" s="49">
        <v>9787.22</v>
      </c>
    </row>
    <row r="20" spans="1:4" ht="12.75">
      <c r="A20" s="9" t="s">
        <v>18</v>
      </c>
      <c r="B20" s="27">
        <v>4</v>
      </c>
      <c r="C20" s="39"/>
      <c r="D20" s="39">
        <f>3027657.6+198.69</f>
        <v>3027856.29</v>
      </c>
    </row>
    <row r="21" spans="1:4" ht="11.25">
      <c r="A21" s="9" t="s">
        <v>7</v>
      </c>
      <c r="B21" s="27"/>
      <c r="C21" s="37"/>
      <c r="D21" s="49"/>
    </row>
    <row r="22" spans="1:4" ht="11.25">
      <c r="A22" s="9" t="s">
        <v>16</v>
      </c>
      <c r="B22" s="12" t="s">
        <v>19</v>
      </c>
      <c r="C22" s="37"/>
      <c r="D22" s="49"/>
    </row>
    <row r="23" spans="1:4" ht="23.25">
      <c r="A23" s="9" t="s">
        <v>20</v>
      </c>
      <c r="B23" s="27">
        <v>5</v>
      </c>
      <c r="C23" s="37"/>
      <c r="D23" s="49"/>
    </row>
    <row r="24" spans="1:4" ht="11.25">
      <c r="A24" s="9" t="s">
        <v>7</v>
      </c>
      <c r="B24" s="27"/>
      <c r="C24" s="37"/>
      <c r="D24" s="49"/>
    </row>
    <row r="25" spans="1:4" ht="11.25">
      <c r="A25" s="9" t="s">
        <v>16</v>
      </c>
      <c r="B25" s="12" t="s">
        <v>21</v>
      </c>
      <c r="C25" s="37"/>
      <c r="D25" s="49"/>
    </row>
    <row r="26" spans="1:4" ht="12.75">
      <c r="A26" s="9" t="s">
        <v>22</v>
      </c>
      <c r="B26" s="27">
        <v>6</v>
      </c>
      <c r="C26" s="39">
        <f>44629649.29-C83</f>
        <v>38138327.46</v>
      </c>
      <c r="D26" s="39">
        <f>27895475.82-D83</f>
        <v>23498153.94</v>
      </c>
    </row>
    <row r="27" spans="1:4" ht="11.25">
      <c r="A27" s="9" t="s">
        <v>7</v>
      </c>
      <c r="B27" s="28"/>
      <c r="C27" s="37"/>
      <c r="D27" s="49"/>
    </row>
    <row r="28" spans="1:4" ht="11.25">
      <c r="A28" s="9" t="s">
        <v>23</v>
      </c>
      <c r="B28" s="12" t="s">
        <v>24</v>
      </c>
      <c r="C28" s="37"/>
      <c r="D28" s="49"/>
    </row>
    <row r="29" spans="1:4" ht="12.75">
      <c r="A29" s="9" t="s">
        <v>25</v>
      </c>
      <c r="B29" s="27">
        <v>7</v>
      </c>
      <c r="C29" s="39">
        <f>11337.55-320.37</f>
        <v>11017.179999999998</v>
      </c>
      <c r="D29" s="39">
        <f>11337.55-322.84</f>
        <v>11014.71</v>
      </c>
    </row>
    <row r="30" spans="1:4" ht="11.25">
      <c r="A30" s="9" t="s">
        <v>7</v>
      </c>
      <c r="B30" s="27"/>
      <c r="C30" s="37"/>
      <c r="D30" s="49"/>
    </row>
    <row r="31" spans="1:4" ht="11.25">
      <c r="A31" s="9" t="s">
        <v>23</v>
      </c>
      <c r="B31" s="12" t="s">
        <v>26</v>
      </c>
      <c r="C31" s="37"/>
      <c r="D31" s="49"/>
    </row>
    <row r="32" spans="1:4" ht="11.25">
      <c r="A32" s="9" t="s">
        <v>27</v>
      </c>
      <c r="B32" s="27">
        <v>8</v>
      </c>
      <c r="C32" s="37"/>
      <c r="D32" s="49"/>
    </row>
    <row r="33" spans="1:4" ht="11.25">
      <c r="A33" s="9" t="s">
        <v>28</v>
      </c>
      <c r="B33" s="27">
        <v>9</v>
      </c>
      <c r="C33" s="37"/>
      <c r="D33" s="49"/>
    </row>
    <row r="34" spans="1:4" ht="11.25">
      <c r="A34" s="9" t="s">
        <v>29</v>
      </c>
      <c r="B34" s="27">
        <v>10</v>
      </c>
      <c r="C34" s="37"/>
      <c r="D34" s="49"/>
    </row>
    <row r="35" spans="1:4" ht="11.25">
      <c r="A35" s="9" t="s">
        <v>30</v>
      </c>
      <c r="B35" s="27">
        <v>11</v>
      </c>
      <c r="C35" s="37"/>
      <c r="D35" s="49"/>
    </row>
    <row r="36" spans="1:4" ht="11.25">
      <c r="A36" s="9" t="s">
        <v>31</v>
      </c>
      <c r="B36" s="27">
        <v>12</v>
      </c>
      <c r="C36" s="37">
        <v>512.62</v>
      </c>
      <c r="D36" s="49">
        <v>512.62</v>
      </c>
    </row>
    <row r="37" spans="1:4" ht="11.25">
      <c r="A37" s="9" t="s">
        <v>32</v>
      </c>
      <c r="B37" s="27">
        <v>13</v>
      </c>
      <c r="C37" s="37">
        <v>85.54</v>
      </c>
      <c r="D37" s="49">
        <v>85.54</v>
      </c>
    </row>
    <row r="38" spans="1:4" ht="11.25">
      <c r="A38" s="10" t="s">
        <v>33</v>
      </c>
      <c r="B38" s="29">
        <v>14</v>
      </c>
      <c r="C38" s="37"/>
      <c r="D38" s="49"/>
    </row>
    <row r="39" spans="1:4" ht="12.75">
      <c r="A39" s="9" t="s">
        <v>34</v>
      </c>
      <c r="B39" s="27">
        <v>15</v>
      </c>
      <c r="C39" s="39">
        <f>15957851.28+25885.07</f>
        <v>15983736.35</v>
      </c>
      <c r="D39" s="39">
        <f>62341346.73+23666.79</f>
        <v>62365013.519999996</v>
      </c>
    </row>
    <row r="40" spans="1:4" ht="12.75">
      <c r="A40" s="9" t="s">
        <v>35</v>
      </c>
      <c r="B40" s="27">
        <v>16</v>
      </c>
      <c r="C40" s="39">
        <f>556170.17+200</f>
        <v>556370.17</v>
      </c>
      <c r="D40" s="39">
        <v>113651.88</v>
      </c>
    </row>
    <row r="41" spans="1:4" ht="11.25">
      <c r="A41" s="9" t="s">
        <v>42</v>
      </c>
      <c r="B41" s="12" t="s">
        <v>43</v>
      </c>
      <c r="C41" s="37"/>
      <c r="D41" s="49"/>
    </row>
    <row r="42" spans="1:4" ht="11.25">
      <c r="A42" s="9" t="s">
        <v>7</v>
      </c>
      <c r="B42" s="27"/>
      <c r="C42" s="37"/>
      <c r="D42" s="49"/>
    </row>
    <row r="43" spans="1:4" ht="11.25">
      <c r="A43" s="9" t="s">
        <v>44</v>
      </c>
      <c r="B43" s="12" t="s">
        <v>45</v>
      </c>
      <c r="C43" s="37"/>
      <c r="D43" s="49"/>
    </row>
    <row r="44" spans="1:4" ht="11.25">
      <c r="A44" s="9" t="s">
        <v>46</v>
      </c>
      <c r="B44" s="12" t="s">
        <v>47</v>
      </c>
      <c r="C44" s="37"/>
      <c r="D44" s="49"/>
    </row>
    <row r="45" spans="1:4" ht="11.25">
      <c r="A45" s="9" t="s">
        <v>48</v>
      </c>
      <c r="B45" s="12" t="s">
        <v>49</v>
      </c>
      <c r="C45" s="37"/>
      <c r="D45" s="49"/>
    </row>
    <row r="46" spans="1:4" ht="11.25">
      <c r="A46" s="9" t="s">
        <v>50</v>
      </c>
      <c r="B46" s="12" t="s">
        <v>51</v>
      </c>
      <c r="C46" s="37"/>
      <c r="D46" s="49"/>
    </row>
    <row r="47" spans="1:4" ht="12.75">
      <c r="A47" s="9" t="s">
        <v>52</v>
      </c>
      <c r="B47" s="12" t="s">
        <v>53</v>
      </c>
      <c r="C47" s="39"/>
      <c r="D47" s="39"/>
    </row>
    <row r="48" spans="1:4" ht="11.25">
      <c r="A48" s="9" t="s">
        <v>54</v>
      </c>
      <c r="B48" s="12" t="s">
        <v>55</v>
      </c>
      <c r="C48" s="37"/>
      <c r="D48" s="49"/>
    </row>
    <row r="49" spans="1:4" ht="12.75">
      <c r="A49" s="9" t="s">
        <v>56</v>
      </c>
      <c r="B49" s="12" t="s">
        <v>57</v>
      </c>
      <c r="C49" s="39">
        <v>115354.35</v>
      </c>
      <c r="D49" s="39">
        <v>9525.45</v>
      </c>
    </row>
    <row r="50" spans="1:4" ht="12.75">
      <c r="A50" s="9" t="s">
        <v>58</v>
      </c>
      <c r="B50" s="12" t="s">
        <v>59</v>
      </c>
      <c r="C50" s="39">
        <f>3536.42+2231.4+1644.82</f>
        <v>7412.639999999999</v>
      </c>
      <c r="D50" s="39">
        <f>606.77+3640.88</f>
        <v>4247.65</v>
      </c>
    </row>
    <row r="51" spans="1:5" s="13" customFormat="1" ht="11.25">
      <c r="A51" s="11" t="s">
        <v>60</v>
      </c>
      <c r="B51" s="12" t="s">
        <v>61</v>
      </c>
      <c r="C51" s="40">
        <f>SUM(C14:C50)-C19</f>
        <v>90573494.53</v>
      </c>
      <c r="D51" s="51">
        <f>SUM(D14:D50)-D19</f>
        <v>121095841.64</v>
      </c>
      <c r="E51" s="55"/>
    </row>
    <row r="52" spans="1:4" ht="11.25">
      <c r="A52" s="11" t="s">
        <v>62</v>
      </c>
      <c r="B52" s="12"/>
      <c r="C52" s="37"/>
      <c r="D52" s="49"/>
    </row>
    <row r="53" spans="1:4" ht="12.75">
      <c r="A53" s="9" t="s">
        <v>63</v>
      </c>
      <c r="B53" s="12" t="s">
        <v>64</v>
      </c>
      <c r="C53" s="39">
        <f>9149931.74+47931.11</f>
        <v>9197862.85</v>
      </c>
      <c r="D53" s="39">
        <f>8705128.06+7510.45</f>
        <v>8712638.51</v>
      </c>
    </row>
    <row r="54" spans="1:4" ht="11.25">
      <c r="A54" s="9" t="s">
        <v>65</v>
      </c>
      <c r="B54" s="12" t="s">
        <v>66</v>
      </c>
      <c r="C54" s="37"/>
      <c r="D54" s="49"/>
    </row>
    <row r="55" spans="1:4" ht="11.25">
      <c r="A55" s="9" t="s">
        <v>67</v>
      </c>
      <c r="B55" s="12" t="s">
        <v>68</v>
      </c>
      <c r="C55" s="37"/>
      <c r="D55" s="49"/>
    </row>
    <row r="56" spans="1:4" ht="11.25">
      <c r="A56" s="9" t="s">
        <v>69</v>
      </c>
      <c r="B56" s="12" t="s">
        <v>70</v>
      </c>
      <c r="C56" s="37"/>
      <c r="D56" s="49"/>
    </row>
    <row r="57" spans="1:4" ht="12.75">
      <c r="A57" s="9" t="s">
        <v>71</v>
      </c>
      <c r="B57" s="12" t="s">
        <v>72</v>
      </c>
      <c r="C57" s="39">
        <v>15163.82</v>
      </c>
      <c r="D57" s="39">
        <v>15441.62</v>
      </c>
    </row>
    <row r="58" spans="1:4" ht="11.25">
      <c r="A58" s="9" t="s">
        <v>73</v>
      </c>
      <c r="B58" s="12" t="s">
        <v>74</v>
      </c>
      <c r="C58" s="37"/>
      <c r="D58" s="49"/>
    </row>
    <row r="59" spans="1:4" ht="12.75">
      <c r="A59" s="9" t="s">
        <v>75</v>
      </c>
      <c r="B59" s="27">
        <v>29</v>
      </c>
      <c r="C59" s="39">
        <f>58.78+42106615.75+2138.86</f>
        <v>42108813.39</v>
      </c>
      <c r="D59" s="39">
        <f>71290199.91+6459.66+58.78</f>
        <v>71296718.35</v>
      </c>
    </row>
    <row r="60" spans="1:4" ht="12.75">
      <c r="A60" s="9" t="s">
        <v>76</v>
      </c>
      <c r="B60" s="27">
        <v>30</v>
      </c>
      <c r="C60" s="39">
        <v>149131.13</v>
      </c>
      <c r="D60" s="39">
        <v>46460.73</v>
      </c>
    </row>
    <row r="61" spans="1:4" ht="11.25">
      <c r="A61" s="9" t="s">
        <v>42</v>
      </c>
      <c r="B61" s="27">
        <v>31</v>
      </c>
      <c r="C61" s="37"/>
      <c r="D61" s="49"/>
    </row>
    <row r="62" spans="1:4" ht="11.25">
      <c r="A62" s="9" t="s">
        <v>7</v>
      </c>
      <c r="B62" s="28"/>
      <c r="C62" s="37"/>
      <c r="D62" s="49"/>
    </row>
    <row r="63" spans="1:4" ht="11.25">
      <c r="A63" s="9" t="s">
        <v>77</v>
      </c>
      <c r="B63" s="12" t="s">
        <v>78</v>
      </c>
      <c r="C63" s="37"/>
      <c r="D63" s="49"/>
    </row>
    <row r="64" spans="1:4" ht="11.25">
      <c r="A64" s="9" t="s">
        <v>79</v>
      </c>
      <c r="B64" s="12" t="s">
        <v>80</v>
      </c>
      <c r="C64" s="37"/>
      <c r="D64" s="49"/>
    </row>
    <row r="65" spans="1:4" ht="11.25">
      <c r="A65" s="9" t="s">
        <v>81</v>
      </c>
      <c r="B65" s="12" t="s">
        <v>82</v>
      </c>
      <c r="C65" s="37"/>
      <c r="D65" s="49"/>
    </row>
    <row r="66" spans="1:4" ht="11.25">
      <c r="A66" s="9" t="s">
        <v>83</v>
      </c>
      <c r="B66" s="12" t="s">
        <v>84</v>
      </c>
      <c r="C66" s="37"/>
      <c r="D66" s="49"/>
    </row>
    <row r="67" spans="1:4" ht="12.75">
      <c r="A67" s="10" t="s">
        <v>85</v>
      </c>
      <c r="B67" s="12" t="s">
        <v>86</v>
      </c>
      <c r="C67" s="39">
        <v>7497.81</v>
      </c>
      <c r="D67" s="39">
        <v>18529.75</v>
      </c>
    </row>
    <row r="68" spans="1:4" ht="11.25">
      <c r="A68" s="10" t="s">
        <v>87</v>
      </c>
      <c r="B68" s="12" t="s">
        <v>88</v>
      </c>
      <c r="C68" s="37"/>
      <c r="D68" s="49"/>
    </row>
    <row r="69" spans="1:4" ht="12.75">
      <c r="A69" s="10" t="s">
        <v>89</v>
      </c>
      <c r="B69" s="12" t="s">
        <v>90</v>
      </c>
      <c r="C69" s="39">
        <v>1576.46</v>
      </c>
      <c r="D69" s="39">
        <v>0.73</v>
      </c>
    </row>
    <row r="70" spans="1:4" ht="12.75">
      <c r="A70" s="10" t="s">
        <v>91</v>
      </c>
      <c r="B70" s="12" t="s">
        <v>92</v>
      </c>
      <c r="C70" s="39">
        <v>9598.81</v>
      </c>
      <c r="D70" s="39">
        <v>1289.31</v>
      </c>
    </row>
    <row r="71" spans="1:4" ht="11.25">
      <c r="A71" s="14" t="s">
        <v>93</v>
      </c>
      <c r="B71" s="12" t="s">
        <v>94</v>
      </c>
      <c r="C71" s="37"/>
      <c r="D71" s="49"/>
    </row>
    <row r="72" spans="1:4" ht="11.25">
      <c r="A72" s="9" t="s">
        <v>95</v>
      </c>
      <c r="B72" s="12" t="s">
        <v>96</v>
      </c>
      <c r="C72" s="37"/>
      <c r="D72" s="49"/>
    </row>
    <row r="73" spans="1:4" s="13" customFormat="1" ht="11.25">
      <c r="A73" s="11" t="s">
        <v>97</v>
      </c>
      <c r="B73" s="12" t="s">
        <v>98</v>
      </c>
      <c r="C73" s="40">
        <f>SUM(C53:C72)</f>
        <v>51489644.27000001</v>
      </c>
      <c r="D73" s="51">
        <f>SUM(D53:D72)</f>
        <v>80091079</v>
      </c>
    </row>
    <row r="74" spans="1:4" ht="11.25">
      <c r="A74" s="9" t="s">
        <v>99</v>
      </c>
      <c r="B74" s="28"/>
      <c r="C74" s="37"/>
      <c r="D74" s="49"/>
    </row>
    <row r="75" spans="1:4" ht="11.25">
      <c r="A75" s="9" t="s">
        <v>100</v>
      </c>
      <c r="B75" s="27">
        <v>39</v>
      </c>
      <c r="C75" s="37"/>
      <c r="D75" s="49"/>
    </row>
    <row r="76" spans="1:4" ht="11.25">
      <c r="A76" s="9" t="s">
        <v>7</v>
      </c>
      <c r="B76" s="27"/>
      <c r="C76" s="37"/>
      <c r="D76" s="49"/>
    </row>
    <row r="77" spans="1:4" ht="11.25">
      <c r="A77" s="9" t="s">
        <v>101</v>
      </c>
      <c r="B77" s="12" t="s">
        <v>102</v>
      </c>
      <c r="C77" s="37">
        <v>500000</v>
      </c>
      <c r="D77" s="49">
        <v>500000</v>
      </c>
    </row>
    <row r="78" spans="1:4" ht="11.25">
      <c r="A78" s="9" t="s">
        <v>103</v>
      </c>
      <c r="B78" s="12" t="s">
        <v>104</v>
      </c>
      <c r="C78" s="37"/>
      <c r="D78" s="49"/>
    </row>
    <row r="79" spans="1:4" ht="11.25">
      <c r="A79" s="9" t="s">
        <v>105</v>
      </c>
      <c r="B79" s="27">
        <v>40</v>
      </c>
      <c r="C79" s="37"/>
      <c r="D79" s="49"/>
    </row>
    <row r="80" spans="1:4" ht="11.25">
      <c r="A80" s="9" t="s">
        <v>106</v>
      </c>
      <c r="B80" s="27">
        <v>41</v>
      </c>
      <c r="C80" s="37"/>
      <c r="D80" s="49"/>
    </row>
    <row r="81" spans="1:4" ht="11.25">
      <c r="A81" s="9" t="s">
        <v>107</v>
      </c>
      <c r="B81" s="27">
        <v>42</v>
      </c>
      <c r="C81" s="37"/>
      <c r="D81" s="49"/>
    </row>
    <row r="82" spans="1:4" ht="23.25">
      <c r="A82" s="10" t="s">
        <v>108</v>
      </c>
      <c r="B82" s="27">
        <v>43</v>
      </c>
      <c r="C82" s="37">
        <v>430873.68</v>
      </c>
      <c r="D82" s="49">
        <v>-635835.64</v>
      </c>
    </row>
    <row r="83" spans="1:4" ht="23.25">
      <c r="A83" s="10" t="s">
        <v>109</v>
      </c>
      <c r="B83" s="27">
        <v>44</v>
      </c>
      <c r="C83" s="37">
        <v>6491321.83</v>
      </c>
      <c r="D83" s="49">
        <v>4397321.88</v>
      </c>
    </row>
    <row r="84" spans="1:4" ht="11.25">
      <c r="A84" s="10" t="s">
        <v>110</v>
      </c>
      <c r="B84" s="27">
        <v>45</v>
      </c>
      <c r="C84" s="37"/>
      <c r="D84" s="49"/>
    </row>
    <row r="85" spans="1:4" ht="11.25">
      <c r="A85" s="9" t="s">
        <v>111</v>
      </c>
      <c r="B85" s="27">
        <v>46</v>
      </c>
      <c r="C85" s="37"/>
      <c r="D85" s="49"/>
    </row>
    <row r="86" spans="1:4" ht="11.25">
      <c r="A86" s="9" t="s">
        <v>112</v>
      </c>
      <c r="B86" s="27">
        <v>47</v>
      </c>
      <c r="C86" s="37">
        <f>C88+C89</f>
        <v>38152976.57999995</v>
      </c>
      <c r="D86" s="49">
        <f>D88+D89</f>
        <v>41140598.28</v>
      </c>
    </row>
    <row r="87" spans="1:4" ht="11.25">
      <c r="A87" s="9" t="s">
        <v>7</v>
      </c>
      <c r="B87" s="27"/>
      <c r="C87" s="37"/>
      <c r="D87" s="49"/>
    </row>
    <row r="88" spans="1:4" ht="11.25">
      <c r="A88" s="9" t="s">
        <v>113</v>
      </c>
      <c r="B88" s="27" t="s">
        <v>114</v>
      </c>
      <c r="C88" s="37">
        <f>D86</f>
        <v>41140598.28</v>
      </c>
      <c r="D88" s="49">
        <v>8388559.01</v>
      </c>
    </row>
    <row r="89" spans="1:4" ht="11.25">
      <c r="A89" s="9" t="s">
        <v>115</v>
      </c>
      <c r="B89" s="27" t="s">
        <v>116</v>
      </c>
      <c r="C89" s="37">
        <f>ОПиУ!C108</f>
        <v>-2987621.7000000477</v>
      </c>
      <c r="D89" s="49">
        <v>32752039.27</v>
      </c>
    </row>
    <row r="90" spans="1:4" s="13" customFormat="1" ht="11.25">
      <c r="A90" s="11" t="s">
        <v>117</v>
      </c>
      <c r="B90" s="27">
        <v>48</v>
      </c>
      <c r="C90" s="40">
        <f>C77+C82+C86</f>
        <v>39083850.25999995</v>
      </c>
      <c r="D90" s="51">
        <f>D77+D82+D86</f>
        <v>41004762.64</v>
      </c>
    </row>
    <row r="91" spans="1:4" s="13" customFormat="1" ht="11.25">
      <c r="A91" s="11" t="s">
        <v>118</v>
      </c>
      <c r="B91" s="27">
        <v>49</v>
      </c>
      <c r="C91" s="40">
        <f>C73+C90</f>
        <v>90573494.52999997</v>
      </c>
      <c r="D91" s="51">
        <f>D73+D90</f>
        <v>121095841.64</v>
      </c>
    </row>
    <row r="92" spans="3:4" ht="11.25">
      <c r="C92" s="31"/>
      <c r="D92" s="52"/>
    </row>
    <row r="93" spans="3:4" ht="11.25">
      <c r="C93" s="31"/>
      <c r="D93" s="52"/>
    </row>
    <row r="94" spans="1:4" s="19" customFormat="1" ht="12.75">
      <c r="A94" s="18" t="s">
        <v>251</v>
      </c>
      <c r="B94" s="22"/>
      <c r="C94" s="26"/>
      <c r="D94" s="53"/>
    </row>
    <row r="95" spans="2:4" s="19" customFormat="1" ht="12.75">
      <c r="B95" s="22"/>
      <c r="C95" s="26"/>
      <c r="D95" s="53"/>
    </row>
    <row r="96" spans="1:3" s="19" customFormat="1" ht="27" customHeight="1">
      <c r="A96" s="18" t="s">
        <v>253</v>
      </c>
      <c r="B96" s="46"/>
      <c r="C96" s="47"/>
    </row>
    <row r="97" spans="2:4" s="19" customFormat="1" ht="12.75">
      <c r="B97" s="22"/>
      <c r="C97" s="26"/>
      <c r="D97" s="53"/>
    </row>
    <row r="98" spans="1:3" s="19" customFormat="1" ht="12.75">
      <c r="A98" s="18" t="s">
        <v>252</v>
      </c>
      <c r="B98" s="42" t="s">
        <v>254</v>
      </c>
      <c r="C98" s="43"/>
    </row>
    <row r="99" spans="2:4" s="19" customFormat="1" ht="12.75">
      <c r="B99" s="22"/>
      <c r="C99" s="26"/>
      <c r="D99" s="53"/>
    </row>
    <row r="100" spans="1:3" s="19" customFormat="1" ht="12.75">
      <c r="A100" s="18"/>
      <c r="B100" s="42"/>
      <c r="C100" s="43"/>
    </row>
    <row r="101" spans="2:4" s="19" customFormat="1" ht="12.75">
      <c r="B101" s="22"/>
      <c r="C101" s="26"/>
      <c r="D101" s="53"/>
    </row>
    <row r="102" spans="2:4" s="19" customFormat="1" ht="12.75">
      <c r="B102" s="22"/>
      <c r="C102" s="26"/>
      <c r="D102" s="53"/>
    </row>
    <row r="103" spans="3:4" ht="11.25">
      <c r="C103" s="31"/>
      <c r="D103" s="52"/>
    </row>
    <row r="104" spans="3:4" ht="11.25">
      <c r="C104" s="31"/>
      <c r="D104" s="52"/>
    </row>
    <row r="105" spans="3:4" ht="11.25">
      <c r="C105" s="31"/>
      <c r="D105" s="52"/>
    </row>
    <row r="106" spans="3:4" ht="11.25">
      <c r="C106" s="31"/>
      <c r="D106" s="52"/>
    </row>
    <row r="107" spans="3:4" ht="11.25">
      <c r="C107" s="31"/>
      <c r="D107" s="52"/>
    </row>
    <row r="108" spans="3:4" ht="11.25">
      <c r="C108" s="31"/>
      <c r="D108" s="52"/>
    </row>
    <row r="109" spans="3:4" ht="11.25">
      <c r="C109" s="31"/>
      <c r="D109" s="52"/>
    </row>
    <row r="110" spans="3:4" ht="11.25">
      <c r="C110" s="31"/>
      <c r="D110" s="52"/>
    </row>
    <row r="111" spans="3:4" ht="11.25">
      <c r="C111" s="31"/>
      <c r="D111" s="52"/>
    </row>
    <row r="112" spans="3:4" ht="11.25">
      <c r="C112" s="31"/>
      <c r="D112" s="52"/>
    </row>
    <row r="113" spans="3:4" ht="11.25">
      <c r="C113" s="31"/>
      <c r="D113" s="52"/>
    </row>
    <row r="114" spans="3:4" ht="11.25">
      <c r="C114" s="31"/>
      <c r="D114" s="52"/>
    </row>
    <row r="115" spans="3:4" ht="11.25">
      <c r="C115" s="31"/>
      <c r="D115" s="52"/>
    </row>
    <row r="116" spans="3:4" ht="11.25">
      <c r="C116" s="31"/>
      <c r="D116" s="52"/>
    </row>
    <row r="117" spans="3:4" ht="11.25">
      <c r="C117" s="31"/>
      <c r="D117" s="52"/>
    </row>
    <row r="118" spans="3:4" ht="11.25">
      <c r="C118" s="31"/>
      <c r="D118" s="52"/>
    </row>
    <row r="119" spans="3:4" ht="11.25">
      <c r="C119" s="31"/>
      <c r="D119" s="52"/>
    </row>
    <row r="120" spans="3:4" ht="11.25">
      <c r="C120" s="31"/>
      <c r="D120" s="52"/>
    </row>
    <row r="121" spans="3:4" ht="11.25">
      <c r="C121" s="31"/>
      <c r="D121" s="52"/>
    </row>
    <row r="122" spans="3:4" ht="11.25">
      <c r="C122" s="31"/>
      <c r="D122" s="52"/>
    </row>
    <row r="123" spans="3:4" ht="11.25">
      <c r="C123" s="31"/>
      <c r="D123" s="52"/>
    </row>
    <row r="124" spans="3:4" ht="11.25">
      <c r="C124" s="31"/>
      <c r="D124" s="52"/>
    </row>
    <row r="125" spans="3:4" ht="11.25">
      <c r="C125" s="31"/>
      <c r="D125" s="52"/>
    </row>
    <row r="126" spans="3:4" ht="11.25">
      <c r="C126" s="31"/>
      <c r="D126" s="52"/>
    </row>
    <row r="127" spans="3:4" ht="11.25">
      <c r="C127" s="31"/>
      <c r="D127" s="52"/>
    </row>
    <row r="128" spans="3:4" ht="11.25">
      <c r="C128" s="31"/>
      <c r="D128" s="52"/>
    </row>
    <row r="129" spans="3:4" ht="11.25">
      <c r="C129" s="31"/>
      <c r="D129" s="52"/>
    </row>
    <row r="130" spans="3:4" ht="11.25">
      <c r="C130" s="31"/>
      <c r="D130" s="52"/>
    </row>
    <row r="131" spans="3:4" ht="11.25">
      <c r="C131" s="31"/>
      <c r="D131" s="52"/>
    </row>
    <row r="132" spans="3:4" ht="11.25">
      <c r="C132" s="31"/>
      <c r="D132" s="52"/>
    </row>
    <row r="133" spans="3:4" ht="11.25">
      <c r="C133" s="31"/>
      <c r="D133" s="52"/>
    </row>
    <row r="134" spans="3:4" ht="11.25">
      <c r="C134" s="31"/>
      <c r="D134" s="52"/>
    </row>
    <row r="135" spans="3:4" ht="11.25">
      <c r="C135" s="31"/>
      <c r="D135" s="52"/>
    </row>
    <row r="137" spans="3:4" ht="11.25">
      <c r="C137" s="31"/>
      <c r="D137" s="52"/>
    </row>
    <row r="138" spans="3:4" ht="11.25">
      <c r="C138" s="31"/>
      <c r="D138" s="52"/>
    </row>
    <row r="139" spans="3:4" ht="11.25">
      <c r="C139" s="31"/>
      <c r="D139" s="52"/>
    </row>
    <row r="140" spans="3:4" ht="11.25">
      <c r="C140" s="31"/>
      <c r="D140" s="52"/>
    </row>
    <row r="141" spans="3:4" ht="11.25">
      <c r="C141" s="31"/>
      <c r="D141" s="52"/>
    </row>
    <row r="142" spans="3:4" ht="11.25">
      <c r="C142" s="31"/>
      <c r="D142" s="52"/>
    </row>
  </sheetData>
  <sheetProtection/>
  <mergeCells count="8">
    <mergeCell ref="A3:C3"/>
    <mergeCell ref="B98:C98"/>
    <mergeCell ref="B100:C100"/>
    <mergeCell ref="A10:B10"/>
    <mergeCell ref="A4:C4"/>
    <mergeCell ref="A5:C5"/>
    <mergeCell ref="A6:C6"/>
    <mergeCell ref="B96:C96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16"/>
  <sheetViews>
    <sheetView tabSelected="1" zoomScalePageLayoutView="0" workbookViewId="0" topLeftCell="A81">
      <selection activeCell="C65" sqref="C65:D65"/>
    </sheetView>
  </sheetViews>
  <sheetFormatPr defaultColWidth="9.140625" defaultRowHeight="15"/>
  <cols>
    <col min="1" max="1" width="70.00390625" style="16" customWidth="1"/>
    <col min="2" max="2" width="7.7109375" style="21" customWidth="1"/>
    <col min="3" max="3" width="17.421875" style="33" bestFit="1" customWidth="1"/>
    <col min="4" max="4" width="15.421875" style="57" customWidth="1"/>
    <col min="5" max="16384" width="9.140625" style="1" customWidth="1"/>
  </cols>
  <sheetData>
    <row r="3" ht="11.25">
      <c r="A3" s="1"/>
    </row>
    <row r="4" spans="1:3" ht="11.25">
      <c r="A4" s="41" t="s">
        <v>257</v>
      </c>
      <c r="B4" s="41"/>
      <c r="C4" s="41"/>
    </row>
    <row r="5" spans="1:4" s="13" customFormat="1" ht="11.25">
      <c r="A5" s="41" t="s">
        <v>250</v>
      </c>
      <c r="B5" s="41"/>
      <c r="C5" s="41"/>
      <c r="D5" s="56"/>
    </row>
    <row r="6" spans="1:4" s="7" customFormat="1" ht="11.25">
      <c r="A6" s="45" t="s">
        <v>0</v>
      </c>
      <c r="B6" s="45"/>
      <c r="C6" s="45"/>
      <c r="D6" s="52"/>
    </row>
    <row r="7" spans="1:4" s="13" customFormat="1" ht="11.25">
      <c r="A7" s="41" t="str">
        <f>ББ!A6</f>
        <v>по состоянию на "01" апреля 2024 года</v>
      </c>
      <c r="B7" s="41"/>
      <c r="C7" s="41"/>
      <c r="D7" s="56"/>
    </row>
    <row r="8" ht="11.25">
      <c r="C8" s="34" t="s">
        <v>255</v>
      </c>
    </row>
    <row r="9" spans="1:4" s="20" customFormat="1" ht="33.75">
      <c r="A9" s="8" t="s">
        <v>119</v>
      </c>
      <c r="B9" s="8" t="s">
        <v>2</v>
      </c>
      <c r="C9" s="35" t="s">
        <v>120</v>
      </c>
      <c r="D9" s="58" t="s">
        <v>260</v>
      </c>
    </row>
    <row r="10" spans="1:4" s="6" customFormat="1" ht="11.25">
      <c r="A10" s="3">
        <v>1</v>
      </c>
      <c r="B10" s="17">
        <v>2</v>
      </c>
      <c r="C10" s="36">
        <v>3</v>
      </c>
      <c r="D10" s="61"/>
    </row>
    <row r="11" spans="1:4" ht="11.25">
      <c r="A11" s="2" t="s">
        <v>121</v>
      </c>
      <c r="B11" s="17">
        <v>1</v>
      </c>
      <c r="C11" s="24">
        <v>701867.28</v>
      </c>
      <c r="D11" s="59">
        <f>D14</f>
        <v>203772.93</v>
      </c>
    </row>
    <row r="12" spans="1:4" ht="11.25">
      <c r="A12" s="2" t="s">
        <v>122</v>
      </c>
      <c r="B12" s="17"/>
      <c r="C12" s="24">
        <v>0</v>
      </c>
      <c r="D12" s="62"/>
    </row>
    <row r="13" spans="1:4" ht="11.25">
      <c r="A13" s="2" t="s">
        <v>123</v>
      </c>
      <c r="B13" s="5" t="s">
        <v>9</v>
      </c>
      <c r="C13" s="24">
        <v>0</v>
      </c>
      <c r="D13" s="62"/>
    </row>
    <row r="14" spans="1:4" ht="11.25">
      <c r="A14" s="2" t="s">
        <v>124</v>
      </c>
      <c r="B14" s="5" t="s">
        <v>11</v>
      </c>
      <c r="C14" s="24">
        <f>C16</f>
        <v>701370.55</v>
      </c>
      <c r="D14" s="59">
        <f>D16</f>
        <v>203772.93</v>
      </c>
    </row>
    <row r="15" spans="1:4" ht="11.25">
      <c r="A15" s="2" t="s">
        <v>122</v>
      </c>
      <c r="B15" s="5"/>
      <c r="C15" s="24">
        <v>0</v>
      </c>
      <c r="D15" s="62"/>
    </row>
    <row r="16" spans="1:4" ht="11.25">
      <c r="A16" s="2" t="s">
        <v>125</v>
      </c>
      <c r="B16" s="5" t="s">
        <v>126</v>
      </c>
      <c r="C16" s="24">
        <v>701370.55</v>
      </c>
      <c r="D16" s="59">
        <v>203772.93</v>
      </c>
    </row>
    <row r="17" spans="1:4" ht="11.25">
      <c r="A17" s="1" t="s">
        <v>122</v>
      </c>
      <c r="B17" s="5"/>
      <c r="C17" s="24">
        <v>0</v>
      </c>
      <c r="D17" s="62"/>
    </row>
    <row r="18" spans="1:4" ht="23.25">
      <c r="A18" s="2" t="s">
        <v>127</v>
      </c>
      <c r="B18" s="5" t="s">
        <v>128</v>
      </c>
      <c r="C18" s="24">
        <v>0</v>
      </c>
      <c r="D18" s="62"/>
    </row>
    <row r="19" spans="1:4" ht="23.25">
      <c r="A19" s="2" t="s">
        <v>129</v>
      </c>
      <c r="B19" s="5" t="s">
        <v>130</v>
      </c>
      <c r="C19" s="24">
        <v>0</v>
      </c>
      <c r="D19" s="62"/>
    </row>
    <row r="20" spans="1:4" ht="23.25">
      <c r="A20" s="2" t="s">
        <v>131</v>
      </c>
      <c r="B20" s="5" t="s">
        <v>132</v>
      </c>
      <c r="C20" s="24">
        <v>0</v>
      </c>
      <c r="D20" s="62"/>
    </row>
    <row r="21" spans="1:4" ht="11.25">
      <c r="A21" s="1" t="s">
        <v>122</v>
      </c>
      <c r="B21" s="5"/>
      <c r="C21" s="24">
        <v>0</v>
      </c>
      <c r="D21" s="62"/>
    </row>
    <row r="22" spans="1:4" ht="23.25">
      <c r="A22" s="2" t="s">
        <v>133</v>
      </c>
      <c r="B22" s="5" t="s">
        <v>134</v>
      </c>
      <c r="C22" s="24">
        <v>0</v>
      </c>
      <c r="D22" s="62"/>
    </row>
    <row r="23" spans="1:4" ht="23.25">
      <c r="A23" s="2" t="s">
        <v>135</v>
      </c>
      <c r="B23" s="5" t="s">
        <v>136</v>
      </c>
      <c r="C23" s="24">
        <v>0</v>
      </c>
      <c r="D23" s="62"/>
    </row>
    <row r="24" spans="1:4" ht="23.25">
      <c r="A24" s="2" t="s">
        <v>137</v>
      </c>
      <c r="B24" s="5" t="s">
        <v>138</v>
      </c>
      <c r="C24" s="24">
        <v>0</v>
      </c>
      <c r="D24" s="62"/>
    </row>
    <row r="25" spans="1:4" ht="11.25">
      <c r="A25" s="1" t="s">
        <v>122</v>
      </c>
      <c r="B25" s="5"/>
      <c r="C25" s="24">
        <v>0</v>
      </c>
      <c r="D25" s="62"/>
    </row>
    <row r="26" spans="1:4" ht="23.25">
      <c r="A26" s="2" t="s">
        <v>139</v>
      </c>
      <c r="B26" s="5" t="s">
        <v>140</v>
      </c>
      <c r="C26" s="24">
        <v>0</v>
      </c>
      <c r="D26" s="62"/>
    </row>
    <row r="27" spans="1:4" ht="11.25">
      <c r="A27" s="2" t="s">
        <v>141</v>
      </c>
      <c r="B27" s="5" t="s">
        <v>13</v>
      </c>
      <c r="C27" s="24">
        <v>496.73</v>
      </c>
      <c r="D27" s="62"/>
    </row>
    <row r="28" spans="1:4" ht="11.25">
      <c r="A28" s="2" t="s">
        <v>142</v>
      </c>
      <c r="B28" s="5" t="s">
        <v>143</v>
      </c>
      <c r="C28" s="24">
        <v>69291.44</v>
      </c>
      <c r="D28" s="62"/>
    </row>
    <row r="29" spans="1:4" ht="11.25">
      <c r="A29" s="2" t="s">
        <v>144</v>
      </c>
      <c r="B29" s="5">
        <v>2</v>
      </c>
      <c r="C29" s="24">
        <f>C38</f>
        <v>878861.42</v>
      </c>
      <c r="D29" s="62"/>
    </row>
    <row r="30" spans="1:4" ht="11.25">
      <c r="A30" s="2" t="s">
        <v>7</v>
      </c>
      <c r="B30" s="5"/>
      <c r="C30" s="24">
        <v>0</v>
      </c>
      <c r="D30" s="62"/>
    </row>
    <row r="31" spans="1:4" ht="11.25">
      <c r="A31" s="2" t="s">
        <v>145</v>
      </c>
      <c r="B31" s="5" t="s">
        <v>146</v>
      </c>
      <c r="C31" s="24">
        <v>0</v>
      </c>
      <c r="D31" s="62"/>
    </row>
    <row r="32" spans="1:4" ht="11.25">
      <c r="A32" s="2" t="s">
        <v>7</v>
      </c>
      <c r="B32" s="5"/>
      <c r="C32" s="24">
        <v>0</v>
      </c>
      <c r="D32" s="62"/>
    </row>
    <row r="33" spans="1:4" ht="11.25">
      <c r="A33" s="2" t="s">
        <v>147</v>
      </c>
      <c r="B33" s="5" t="s">
        <v>148</v>
      </c>
      <c r="C33" s="24">
        <v>0</v>
      </c>
      <c r="D33" s="62"/>
    </row>
    <row r="34" spans="1:4" ht="11.25">
      <c r="A34" s="2" t="s">
        <v>149</v>
      </c>
      <c r="B34" s="5" t="s">
        <v>150</v>
      </c>
      <c r="C34" s="24">
        <v>0</v>
      </c>
      <c r="D34" s="62"/>
    </row>
    <row r="35" spans="1:4" ht="11.25">
      <c r="A35" s="2" t="s">
        <v>151</v>
      </c>
      <c r="B35" s="5" t="s">
        <v>152</v>
      </c>
      <c r="C35" s="24">
        <v>0</v>
      </c>
      <c r="D35" s="62"/>
    </row>
    <row r="36" spans="1:4" ht="11.25">
      <c r="A36" s="2" t="s">
        <v>153</v>
      </c>
      <c r="B36" s="5" t="s">
        <v>154</v>
      </c>
      <c r="C36" s="24">
        <v>0</v>
      </c>
      <c r="D36" s="62"/>
    </row>
    <row r="37" spans="1:4" ht="11.25">
      <c r="A37" s="2" t="s">
        <v>155</v>
      </c>
      <c r="B37" s="5" t="s">
        <v>156</v>
      </c>
      <c r="C37" s="24">
        <v>0</v>
      </c>
      <c r="D37" s="62"/>
    </row>
    <row r="38" spans="1:4" ht="11.25">
      <c r="A38" s="2" t="s">
        <v>157</v>
      </c>
      <c r="B38" s="5" t="s">
        <v>158</v>
      </c>
      <c r="C38" s="24">
        <v>878861.42</v>
      </c>
      <c r="D38" s="62"/>
    </row>
    <row r="39" spans="1:4" ht="11.25">
      <c r="A39" s="2" t="s">
        <v>159</v>
      </c>
      <c r="B39" s="5" t="s">
        <v>160</v>
      </c>
      <c r="C39" s="24">
        <v>0</v>
      </c>
      <c r="D39" s="62"/>
    </row>
    <row r="40" spans="1:4" ht="11.25">
      <c r="A40" s="2" t="s">
        <v>161</v>
      </c>
      <c r="B40" s="5" t="s">
        <v>162</v>
      </c>
      <c r="C40" s="24">
        <v>0</v>
      </c>
      <c r="D40" s="62"/>
    </row>
    <row r="41" spans="1:4" ht="11.25">
      <c r="A41" s="2" t="s">
        <v>163</v>
      </c>
      <c r="B41" s="5" t="s">
        <v>164</v>
      </c>
      <c r="C41" s="24">
        <v>0</v>
      </c>
      <c r="D41" s="62"/>
    </row>
    <row r="42" spans="1:4" ht="11.25">
      <c r="A42" s="2" t="s">
        <v>41</v>
      </c>
      <c r="B42" s="5" t="s">
        <v>165</v>
      </c>
      <c r="C42" s="24">
        <v>0</v>
      </c>
      <c r="D42" s="62"/>
    </row>
    <row r="43" spans="1:4" ht="11.25">
      <c r="A43" s="2" t="s">
        <v>166</v>
      </c>
      <c r="B43" s="5">
        <v>3</v>
      </c>
      <c r="C43" s="24">
        <v>267775432.25</v>
      </c>
      <c r="D43" s="62">
        <v>13978717.11</v>
      </c>
    </row>
    <row r="44" spans="1:4" ht="23.25">
      <c r="A44" s="2" t="s">
        <v>167</v>
      </c>
      <c r="B44" s="5">
        <v>4</v>
      </c>
      <c r="C44" s="24">
        <v>0</v>
      </c>
      <c r="D44" s="62"/>
    </row>
    <row r="45" spans="1:4" ht="11.25">
      <c r="A45" s="2" t="s">
        <v>168</v>
      </c>
      <c r="B45" s="5">
        <v>5</v>
      </c>
      <c r="C45" s="24">
        <v>251689.27</v>
      </c>
      <c r="D45" s="62">
        <v>2119.59</v>
      </c>
    </row>
    <row r="46" spans="1:4" ht="11.25">
      <c r="A46" s="2" t="s">
        <v>169</v>
      </c>
      <c r="B46" s="5">
        <v>6</v>
      </c>
      <c r="C46" s="24">
        <v>12938226.83</v>
      </c>
      <c r="D46" s="62">
        <v>1614770.24</v>
      </c>
    </row>
    <row r="47" spans="1:4" ht="11.25">
      <c r="A47" s="2" t="s">
        <v>170</v>
      </c>
      <c r="B47" s="5">
        <v>7</v>
      </c>
      <c r="C47" s="24">
        <v>0</v>
      </c>
      <c r="D47" s="62"/>
    </row>
    <row r="48" spans="1:4" ht="11.25">
      <c r="A48" s="2" t="s">
        <v>171</v>
      </c>
      <c r="B48" s="5">
        <v>8</v>
      </c>
      <c r="C48" s="24">
        <v>0</v>
      </c>
      <c r="D48" s="62"/>
    </row>
    <row r="49" spans="1:4" ht="11.25">
      <c r="A49" s="2" t="s">
        <v>172</v>
      </c>
      <c r="B49" s="5">
        <v>9</v>
      </c>
      <c r="C49" s="24">
        <v>0</v>
      </c>
      <c r="D49" s="62"/>
    </row>
    <row r="50" spans="1:4" ht="11.25">
      <c r="A50" s="2" t="s">
        <v>173</v>
      </c>
      <c r="B50" s="5">
        <v>10</v>
      </c>
      <c r="C50" s="24">
        <v>0</v>
      </c>
      <c r="D50" s="62"/>
    </row>
    <row r="51" spans="1:4" ht="11.25">
      <c r="A51" s="2" t="s">
        <v>7</v>
      </c>
      <c r="B51" s="5"/>
      <c r="C51" s="24">
        <v>0</v>
      </c>
      <c r="D51" s="62"/>
    </row>
    <row r="52" spans="1:4" ht="11.25">
      <c r="A52" s="2" t="s">
        <v>174</v>
      </c>
      <c r="B52" s="5" t="s">
        <v>175</v>
      </c>
      <c r="C52" s="24">
        <v>0</v>
      </c>
      <c r="D52" s="62"/>
    </row>
    <row r="53" spans="1:4" ht="11.25">
      <c r="A53" s="2" t="s">
        <v>176</v>
      </c>
      <c r="B53" s="5" t="s">
        <v>177</v>
      </c>
      <c r="C53" s="24">
        <v>0</v>
      </c>
      <c r="D53" s="62"/>
    </row>
    <row r="54" spans="1:4" ht="11.25">
      <c r="A54" s="2" t="s">
        <v>178</v>
      </c>
      <c r="B54" s="5" t="s">
        <v>179</v>
      </c>
      <c r="C54" s="24">
        <v>0</v>
      </c>
      <c r="D54" s="62"/>
    </row>
    <row r="55" spans="1:4" ht="11.25">
      <c r="A55" s="2" t="s">
        <v>180</v>
      </c>
      <c r="B55" s="5" t="s">
        <v>181</v>
      </c>
      <c r="C55" s="24">
        <v>0</v>
      </c>
      <c r="D55" s="62"/>
    </row>
    <row r="56" spans="1:4" ht="23.25">
      <c r="A56" s="2" t="s">
        <v>182</v>
      </c>
      <c r="B56" s="5">
        <v>11</v>
      </c>
      <c r="C56" s="24">
        <v>7219956.84</v>
      </c>
      <c r="D56" s="62">
        <v>4235329.9</v>
      </c>
    </row>
    <row r="57" spans="1:4" ht="11.25">
      <c r="A57" s="2" t="s">
        <v>183</v>
      </c>
      <c r="B57" s="5">
        <v>12</v>
      </c>
      <c r="C57" s="24">
        <f>3952268.41+3249.78</f>
        <v>3955518.19</v>
      </c>
      <c r="D57" s="62">
        <v>670291.35</v>
      </c>
    </row>
    <row r="58" spans="1:4" s="6" customFormat="1" ht="11.25">
      <c r="A58" s="4" t="s">
        <v>184</v>
      </c>
      <c r="B58" s="5">
        <v>13</v>
      </c>
      <c r="C58" s="25">
        <f>C16+f_1_4_3+f_1_5_3+C38+C43+C44+C45+C46+C56+C57</f>
        <v>293790843.5199999</v>
      </c>
      <c r="D58" s="60">
        <f>D11+D38+D43+D44+D45+D46+D56+D57</f>
        <v>20705001.12</v>
      </c>
    </row>
    <row r="59" spans="1:4" ht="11.25">
      <c r="A59" s="2" t="s">
        <v>185</v>
      </c>
      <c r="B59" s="5">
        <v>14</v>
      </c>
      <c r="C59" s="24">
        <v>329349.22</v>
      </c>
      <c r="D59" s="62"/>
    </row>
    <row r="60" spans="1:4" ht="11.25">
      <c r="A60" s="2" t="s">
        <v>122</v>
      </c>
      <c r="B60" s="5"/>
      <c r="C60" s="24">
        <v>0</v>
      </c>
      <c r="D60" s="62"/>
    </row>
    <row r="61" spans="1:4" ht="11.25">
      <c r="A61" s="2" t="s">
        <v>186</v>
      </c>
      <c r="B61" s="5" t="s">
        <v>187</v>
      </c>
      <c r="C61" s="24">
        <v>0</v>
      </c>
      <c r="D61" s="62"/>
    </row>
    <row r="62" spans="1:4" ht="11.25">
      <c r="A62" s="2" t="s">
        <v>188</v>
      </c>
      <c r="B62" s="5" t="s">
        <v>189</v>
      </c>
      <c r="C62" s="24">
        <v>0</v>
      </c>
      <c r="D62" s="62"/>
    </row>
    <row r="63" spans="1:4" ht="11.25">
      <c r="A63" s="2" t="s">
        <v>190</v>
      </c>
      <c r="B63" s="5" t="s">
        <v>191</v>
      </c>
      <c r="C63" s="24">
        <v>329349.22</v>
      </c>
      <c r="D63" s="62">
        <v>12318.92</v>
      </c>
    </row>
    <row r="64" spans="1:4" ht="11.25">
      <c r="A64" s="2" t="s">
        <v>192</v>
      </c>
      <c r="B64" s="5" t="s">
        <v>193</v>
      </c>
      <c r="C64" s="24">
        <v>0</v>
      </c>
      <c r="D64" s="62"/>
    </row>
    <row r="65" spans="1:4" ht="11.25">
      <c r="A65" s="2" t="s">
        <v>194</v>
      </c>
      <c r="B65" s="5">
        <v>15</v>
      </c>
      <c r="C65" s="24">
        <f>C68+C69+C70+C71+C72</f>
        <v>1246273.55</v>
      </c>
      <c r="D65" s="24">
        <f>D68+D69+D70+D71+D72</f>
        <v>29999.640000000003</v>
      </c>
    </row>
    <row r="66" spans="1:4" ht="11.25">
      <c r="A66" s="2" t="s">
        <v>7</v>
      </c>
      <c r="B66" s="5"/>
      <c r="C66" s="24">
        <v>0</v>
      </c>
      <c r="D66" s="62"/>
    </row>
    <row r="67" spans="1:4" ht="11.25">
      <c r="A67" s="2" t="s">
        <v>195</v>
      </c>
      <c r="B67" s="5" t="s">
        <v>196</v>
      </c>
      <c r="C67" s="24">
        <v>0</v>
      </c>
      <c r="D67" s="62"/>
    </row>
    <row r="68" spans="1:4" ht="11.25">
      <c r="A68" s="2" t="s">
        <v>197</v>
      </c>
      <c r="B68" s="5" t="s">
        <v>198</v>
      </c>
      <c r="C68" s="24">
        <v>14559.21</v>
      </c>
      <c r="D68" s="62">
        <v>226.88</v>
      </c>
    </row>
    <row r="69" spans="1:4" ht="11.25">
      <c r="A69" s="2" t="s">
        <v>199</v>
      </c>
      <c r="B69" s="5" t="s">
        <v>200</v>
      </c>
      <c r="C69" s="24">
        <v>3949.61</v>
      </c>
      <c r="D69" s="62"/>
    </row>
    <row r="70" spans="1:4" ht="11.25">
      <c r="A70" s="2" t="s">
        <v>201</v>
      </c>
      <c r="B70" s="5" t="s">
        <v>202</v>
      </c>
      <c r="C70" s="24">
        <v>178212.89</v>
      </c>
      <c r="D70" s="62">
        <v>8075.54</v>
      </c>
    </row>
    <row r="71" spans="1:4" ht="11.25">
      <c r="A71" s="2" t="s">
        <v>203</v>
      </c>
      <c r="B71" s="5" t="s">
        <v>204</v>
      </c>
      <c r="C71" s="24">
        <v>1041257.91</v>
      </c>
      <c r="D71" s="62">
        <v>21476.66</v>
      </c>
    </row>
    <row r="72" spans="1:4" ht="11.25">
      <c r="A72" s="2" t="s">
        <v>205</v>
      </c>
      <c r="B72" s="5" t="s">
        <v>206</v>
      </c>
      <c r="C72" s="24">
        <v>8293.93</v>
      </c>
      <c r="D72" s="62">
        <v>220.56</v>
      </c>
    </row>
    <row r="73" spans="1:4" ht="11.25">
      <c r="A73" s="2" t="s">
        <v>207</v>
      </c>
      <c r="B73" s="5">
        <v>16</v>
      </c>
      <c r="C73" s="24">
        <v>0</v>
      </c>
      <c r="D73" s="62"/>
    </row>
    <row r="74" spans="1:4" ht="11.25">
      <c r="A74" s="2" t="s">
        <v>7</v>
      </c>
      <c r="B74" s="5"/>
      <c r="C74" s="24">
        <v>0</v>
      </c>
      <c r="D74" s="62"/>
    </row>
    <row r="75" spans="1:4" ht="11.25">
      <c r="A75" s="2" t="s">
        <v>208</v>
      </c>
      <c r="B75" s="5" t="s">
        <v>36</v>
      </c>
      <c r="C75" s="24">
        <v>0</v>
      </c>
      <c r="D75" s="62"/>
    </row>
    <row r="76" spans="1:4" ht="11.25">
      <c r="A76" s="2" t="s">
        <v>209</v>
      </c>
      <c r="B76" s="5" t="s">
        <v>37</v>
      </c>
      <c r="C76" s="24">
        <v>0</v>
      </c>
      <c r="D76" s="62"/>
    </row>
    <row r="77" spans="1:4" ht="11.25">
      <c r="A77" s="2" t="s">
        <v>210</v>
      </c>
      <c r="B77" s="5" t="s">
        <v>38</v>
      </c>
      <c r="C77" s="24">
        <v>0</v>
      </c>
      <c r="D77" s="62"/>
    </row>
    <row r="78" spans="1:4" ht="11.25">
      <c r="A78" s="2" t="s">
        <v>211</v>
      </c>
      <c r="B78" s="5" t="s">
        <v>39</v>
      </c>
      <c r="C78" s="24">
        <v>0</v>
      </c>
      <c r="D78" s="62"/>
    </row>
    <row r="79" spans="1:4" ht="11.25">
      <c r="A79" s="2" t="s">
        <v>212</v>
      </c>
      <c r="B79" s="5" t="s">
        <v>40</v>
      </c>
      <c r="C79" s="24">
        <v>0</v>
      </c>
      <c r="D79" s="62"/>
    </row>
    <row r="80" spans="1:4" ht="11.25">
      <c r="A80" s="2" t="s">
        <v>213</v>
      </c>
      <c r="B80" s="5">
        <v>17</v>
      </c>
      <c r="C80" s="24">
        <v>270187784.14</v>
      </c>
      <c r="D80" s="62">
        <v>10924272.93</v>
      </c>
    </row>
    <row r="81" spans="1:4" ht="23.25">
      <c r="A81" s="2" t="s">
        <v>214</v>
      </c>
      <c r="B81" s="5">
        <v>18</v>
      </c>
      <c r="C81" s="24">
        <v>0</v>
      </c>
      <c r="D81" s="62"/>
    </row>
    <row r="82" spans="1:4" ht="11.25">
      <c r="A82" s="2" t="s">
        <v>215</v>
      </c>
      <c r="B82" s="5">
        <v>19</v>
      </c>
      <c r="C82" s="24">
        <v>678868.05</v>
      </c>
      <c r="D82" s="62">
        <v>18573.04</v>
      </c>
    </row>
    <row r="83" spans="1:4" ht="11.25">
      <c r="A83" s="2" t="s">
        <v>216</v>
      </c>
      <c r="B83" s="5">
        <v>20</v>
      </c>
      <c r="C83" s="24">
        <v>10276961.83</v>
      </c>
      <c r="D83" s="62">
        <v>1695255.59</v>
      </c>
    </row>
    <row r="84" spans="1:4" ht="12" customHeight="1">
      <c r="A84" s="2" t="s">
        <v>217</v>
      </c>
      <c r="B84" s="5">
        <v>21</v>
      </c>
      <c r="C84" s="24">
        <v>0</v>
      </c>
      <c r="D84" s="62"/>
    </row>
    <row r="85" spans="1:4" ht="11.25">
      <c r="A85" s="2" t="s">
        <v>218</v>
      </c>
      <c r="B85" s="5">
        <v>22</v>
      </c>
      <c r="C85" s="24">
        <v>0</v>
      </c>
      <c r="D85" s="62"/>
    </row>
    <row r="86" spans="1:4" ht="11.25">
      <c r="A86" s="2" t="s">
        <v>219</v>
      </c>
      <c r="B86" s="5">
        <v>23</v>
      </c>
      <c r="C86" s="24">
        <v>0</v>
      </c>
      <c r="D86" s="62"/>
    </row>
    <row r="87" spans="1:4" ht="11.25">
      <c r="A87" s="2" t="s">
        <v>220</v>
      </c>
      <c r="B87" s="5">
        <v>24</v>
      </c>
      <c r="C87" s="24">
        <v>0</v>
      </c>
      <c r="D87" s="62"/>
    </row>
    <row r="88" spans="1:4" ht="11.25">
      <c r="A88" s="2" t="s">
        <v>7</v>
      </c>
      <c r="B88" s="5"/>
      <c r="C88" s="24">
        <v>0</v>
      </c>
      <c r="D88" s="62"/>
    </row>
    <row r="89" spans="1:4" ht="11.25">
      <c r="A89" s="2" t="s">
        <v>221</v>
      </c>
      <c r="B89" s="5" t="s">
        <v>222</v>
      </c>
      <c r="C89" s="24">
        <v>0</v>
      </c>
      <c r="D89" s="62"/>
    </row>
    <row r="90" spans="1:4" ht="11.25">
      <c r="A90" s="2" t="s">
        <v>223</v>
      </c>
      <c r="B90" s="5" t="s">
        <v>224</v>
      </c>
      <c r="C90" s="24">
        <v>0</v>
      </c>
      <c r="D90" s="62"/>
    </row>
    <row r="91" spans="1:4" ht="11.25">
      <c r="A91" s="2" t="s">
        <v>225</v>
      </c>
      <c r="B91" s="5" t="s">
        <v>226</v>
      </c>
      <c r="C91" s="24">
        <v>0</v>
      </c>
      <c r="D91" s="62"/>
    </row>
    <row r="92" spans="1:4" ht="11.25">
      <c r="A92" s="2" t="s">
        <v>227</v>
      </c>
      <c r="B92" s="5" t="s">
        <v>228</v>
      </c>
      <c r="C92" s="24">
        <v>0</v>
      </c>
      <c r="D92" s="62"/>
    </row>
    <row r="93" spans="1:4" ht="23.25">
      <c r="A93" s="2" t="s">
        <v>229</v>
      </c>
      <c r="B93" s="5">
        <v>25</v>
      </c>
      <c r="C93" s="24">
        <v>9052112.84</v>
      </c>
      <c r="D93" s="62"/>
    </row>
    <row r="94" spans="1:4" ht="11.25">
      <c r="A94" s="2" t="s">
        <v>230</v>
      </c>
      <c r="B94" s="5">
        <v>26</v>
      </c>
      <c r="C94" s="24">
        <f>C96+C98+C100+C101</f>
        <v>120267.6</v>
      </c>
      <c r="D94" s="24">
        <f>D96+D98+D100+D101</f>
        <v>58180.18</v>
      </c>
    </row>
    <row r="95" spans="1:4" ht="11.25">
      <c r="A95" s="2" t="s">
        <v>7</v>
      </c>
      <c r="B95" s="5"/>
      <c r="C95" s="24">
        <v>0</v>
      </c>
      <c r="D95" s="62"/>
    </row>
    <row r="96" spans="1:4" ht="11.25">
      <c r="A96" s="2" t="s">
        <v>231</v>
      </c>
      <c r="B96" s="5" t="s">
        <v>232</v>
      </c>
      <c r="C96" s="24">
        <v>53208.64</v>
      </c>
      <c r="D96" s="62">
        <v>46879.77</v>
      </c>
    </row>
    <row r="97" spans="1:4" ht="11.25">
      <c r="A97" s="2" t="s">
        <v>233</v>
      </c>
      <c r="B97" s="5" t="s">
        <v>234</v>
      </c>
      <c r="C97" s="24">
        <v>0</v>
      </c>
      <c r="D97" s="62"/>
    </row>
    <row r="98" spans="1:4" ht="11.25">
      <c r="A98" s="2" t="s">
        <v>235</v>
      </c>
      <c r="B98" s="5" t="s">
        <v>236</v>
      </c>
      <c r="C98" s="24">
        <v>60726.21</v>
      </c>
      <c r="D98" s="62">
        <v>6927.55</v>
      </c>
    </row>
    <row r="99" spans="1:4" ht="11.25">
      <c r="A99" s="2" t="s">
        <v>237</v>
      </c>
      <c r="B99" s="5" t="s">
        <v>238</v>
      </c>
      <c r="C99" s="24">
        <v>0</v>
      </c>
      <c r="D99" s="62"/>
    </row>
    <row r="100" spans="1:4" ht="23.25">
      <c r="A100" s="2" t="s">
        <v>239</v>
      </c>
      <c r="B100" s="5" t="s">
        <v>240</v>
      </c>
      <c r="C100" s="24">
        <v>6332.75</v>
      </c>
      <c r="D100" s="62">
        <v>4056.89</v>
      </c>
    </row>
    <row r="101" spans="1:4" ht="11.25">
      <c r="A101" s="2" t="s">
        <v>242</v>
      </c>
      <c r="B101" s="5" t="s">
        <v>243</v>
      </c>
      <c r="C101" s="24">
        <v>0</v>
      </c>
      <c r="D101" s="62">
        <v>315.97</v>
      </c>
    </row>
    <row r="102" spans="1:4" ht="11.25">
      <c r="A102" s="2" t="s">
        <v>241</v>
      </c>
      <c r="B102" s="5">
        <v>27</v>
      </c>
      <c r="C102" s="24">
        <v>4886847.99</v>
      </c>
      <c r="D102" s="62">
        <v>2455974.46</v>
      </c>
    </row>
    <row r="103" spans="1:4" s="6" customFormat="1" ht="11.25">
      <c r="A103" s="4" t="s">
        <v>244</v>
      </c>
      <c r="B103" s="5">
        <v>28</v>
      </c>
      <c r="C103" s="25">
        <f>C59+C65+C80+C82+C83+C93+C94+C102</f>
        <v>296778465.21999997</v>
      </c>
      <c r="D103" s="25">
        <f>D59+D65+D80+D82+D83+D93+D94+D102</f>
        <v>15182255.84</v>
      </c>
    </row>
    <row r="104" spans="1:4" s="6" customFormat="1" ht="11.25">
      <c r="A104" s="4" t="s">
        <v>245</v>
      </c>
      <c r="B104" s="5">
        <v>29</v>
      </c>
      <c r="C104" s="25">
        <f>C58-C103</f>
        <v>-2987621.7000000477</v>
      </c>
      <c r="D104" s="25">
        <f>D58-D103</f>
        <v>5522745.280000001</v>
      </c>
    </row>
    <row r="105" spans="1:4" ht="11.25">
      <c r="A105" s="2" t="s">
        <v>246</v>
      </c>
      <c r="B105" s="5">
        <v>30</v>
      </c>
      <c r="C105" s="24">
        <v>0</v>
      </c>
      <c r="D105" s="62"/>
    </row>
    <row r="106" spans="1:4" s="6" customFormat="1" ht="11.25">
      <c r="A106" s="4" t="s">
        <v>247</v>
      </c>
      <c r="B106" s="5">
        <v>31</v>
      </c>
      <c r="C106" s="25">
        <f>C104-C105</f>
        <v>-2987621.7000000477</v>
      </c>
      <c r="D106" s="25">
        <f>D104-D105</f>
        <v>5522745.280000001</v>
      </c>
    </row>
    <row r="107" spans="1:4" ht="11.25">
      <c r="A107" s="2" t="s">
        <v>248</v>
      </c>
      <c r="B107" s="5">
        <v>32</v>
      </c>
      <c r="C107" s="24">
        <v>0</v>
      </c>
      <c r="D107" s="62"/>
    </row>
    <row r="108" spans="1:4" s="6" customFormat="1" ht="11.25">
      <c r="A108" s="4" t="s">
        <v>249</v>
      </c>
      <c r="B108" s="5">
        <v>33</v>
      </c>
      <c r="C108" s="25">
        <f>C106</f>
        <v>-2987621.7000000477</v>
      </c>
      <c r="D108" s="25">
        <f>D106</f>
        <v>5522745.280000001</v>
      </c>
    </row>
    <row r="110" spans="1:4" s="19" customFormat="1" ht="12.75">
      <c r="A110" s="18" t="s">
        <v>251</v>
      </c>
      <c r="B110" s="22"/>
      <c r="C110" s="26"/>
      <c r="D110" s="53"/>
    </row>
    <row r="111" spans="2:4" s="19" customFormat="1" ht="12.75">
      <c r="B111" s="22"/>
      <c r="C111" s="26"/>
      <c r="D111" s="53"/>
    </row>
    <row r="112" spans="1:4" s="19" customFormat="1" ht="27" customHeight="1">
      <c r="A112" s="18" t="s">
        <v>253</v>
      </c>
      <c r="B112" s="46"/>
      <c r="C112" s="47"/>
      <c r="D112" s="53"/>
    </row>
    <row r="113" spans="2:4" s="19" customFormat="1" ht="12.75">
      <c r="B113" s="22"/>
      <c r="C113" s="26"/>
      <c r="D113" s="53"/>
    </row>
    <row r="114" spans="1:4" s="19" customFormat="1" ht="12.75">
      <c r="A114" s="18" t="s">
        <v>252</v>
      </c>
      <c r="B114" s="42" t="s">
        <v>254</v>
      </c>
      <c r="C114" s="43"/>
      <c r="D114" s="53"/>
    </row>
    <row r="115" spans="2:4" s="19" customFormat="1" ht="12.75">
      <c r="B115" s="22"/>
      <c r="C115" s="26"/>
      <c r="D115" s="53"/>
    </row>
    <row r="116" spans="1:4" s="19" customFormat="1" ht="12.75" customHeight="1">
      <c r="A116" s="18"/>
      <c r="B116" s="42"/>
      <c r="C116" s="43"/>
      <c r="D116" s="53"/>
    </row>
  </sheetData>
  <sheetProtection/>
  <mergeCells count="7">
    <mergeCell ref="B116:C116"/>
    <mergeCell ref="A4:C4"/>
    <mergeCell ref="A5:C5"/>
    <mergeCell ref="A6:C6"/>
    <mergeCell ref="A7:C7"/>
    <mergeCell ref="B112:C112"/>
    <mergeCell ref="B114:C114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QM21124</cp:lastModifiedBy>
  <cp:lastPrinted>2023-11-17T08:20:18Z</cp:lastPrinted>
  <dcterms:created xsi:type="dcterms:W3CDTF">2023-07-12T09:49:35Z</dcterms:created>
  <dcterms:modified xsi:type="dcterms:W3CDTF">2024-05-27T11:52:01Z</dcterms:modified>
  <cp:category/>
  <cp:version/>
  <cp:contentType/>
  <cp:contentStatus/>
</cp:coreProperties>
</file>